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rass\Downloads\"/>
    </mc:Choice>
  </mc:AlternateContent>
  <xr:revisionPtr revIDLastSave="0" documentId="8_{3E256691-0541-46DA-AFCD-B9DC0E329860}" xr6:coauthVersionLast="47" xr6:coauthVersionMax="47" xr10:uidLastSave="{00000000-0000-0000-0000-000000000000}"/>
  <bookViews>
    <workbookView xWindow="-23148" yWindow="1284" windowWidth="23256" windowHeight="13176" xr2:uid="{00000000-000D-0000-FFFF-FFFF00000000}"/>
  </bookViews>
  <sheets>
    <sheet name="Planungsrechnung Bsp." sheetId="1" r:id="rId1"/>
    <sheet name="Tabelle2" sheetId="2" r:id="rId2"/>
    <sheet name="Tabelle3" sheetId="3" r:id="rId3"/>
    <sheet name="Tabelle4" sheetId="4" r:id="rId4"/>
    <sheet name="Tabelle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G27" i="1"/>
  <c r="C27" i="1"/>
  <c r="K16" i="1"/>
  <c r="K14" i="1"/>
  <c r="K8" i="1"/>
  <c r="K7" i="1"/>
  <c r="K15" i="1" s="1"/>
  <c r="K6" i="1"/>
  <c r="K24" i="1"/>
  <c r="G24" i="1"/>
  <c r="C24" i="1"/>
  <c r="K22" i="1"/>
  <c r="G22" i="1"/>
  <c r="C22" i="1"/>
  <c r="K23" i="1"/>
  <c r="G23" i="1"/>
  <c r="K26" i="1" l="1"/>
  <c r="G26" i="1"/>
  <c r="C26" i="1"/>
  <c r="J9" i="1"/>
  <c r="F9" i="1" l="1"/>
  <c r="G8" i="1"/>
  <c r="G16" i="1" s="1"/>
  <c r="G7" i="1"/>
  <c r="G15" i="1" s="1"/>
  <c r="G6" i="1"/>
  <c r="G14" i="1" s="1"/>
  <c r="K32" i="1" l="1"/>
  <c r="G17" i="1"/>
  <c r="G32" i="1"/>
  <c r="K17" i="1"/>
  <c r="K11" i="1"/>
  <c r="G11" i="1"/>
  <c r="B9" i="1"/>
  <c r="C8" i="1"/>
  <c r="C16" i="1" s="1"/>
  <c r="C7" i="1"/>
  <c r="C15" i="1" s="1"/>
  <c r="C6" i="1"/>
  <c r="C14" i="1" s="1"/>
  <c r="H23" i="1" l="1"/>
  <c r="H22" i="1"/>
  <c r="H24" i="1"/>
  <c r="G19" i="1"/>
  <c r="K19" i="1"/>
  <c r="L19" i="1" s="1"/>
  <c r="C17" i="1"/>
  <c r="C11" i="1"/>
  <c r="G34" i="1" l="1"/>
  <c r="H19" i="1"/>
  <c r="D23" i="1"/>
  <c r="D24" i="1"/>
  <c r="D22" i="1"/>
  <c r="K34" i="1"/>
  <c r="C19" i="1"/>
  <c r="D19" i="1" s="1"/>
  <c r="C32" i="1"/>
  <c r="C34" i="1" l="1"/>
</calcChain>
</file>

<file path=xl/sharedStrings.xml><?xml version="1.0" encoding="utf-8"?>
<sst xmlns="http://schemas.openxmlformats.org/spreadsheetml/2006/main" count="42" uniqueCount="35">
  <si>
    <t>Umsatzerwartung</t>
  </si>
  <si>
    <t>Anteil am Umsatz</t>
  </si>
  <si>
    <t>Kaffee</t>
  </si>
  <si>
    <t>food</t>
  </si>
  <si>
    <t>non-food</t>
  </si>
  <si>
    <t>Umsatz brutto</t>
  </si>
  <si>
    <t>Umsatz netto</t>
  </si>
  <si>
    <t>Rabatt (Handels-spanne)</t>
  </si>
  <si>
    <t>Gesamt-Wareneinsatz</t>
  </si>
  <si>
    <t>Anfallende Kosten</t>
  </si>
  <si>
    <t>Miete</t>
  </si>
  <si>
    <t>Raumkosten, Strom, Wasser, ...</t>
  </si>
  <si>
    <t>Telefon</t>
  </si>
  <si>
    <t>Werbung</t>
  </si>
  <si>
    <t>Abschreibung</t>
  </si>
  <si>
    <t>Sonstige Kosten</t>
  </si>
  <si>
    <t>Gesamtkosten</t>
  </si>
  <si>
    <t>Gewinn = Roherlös minus Gesamtkosten</t>
  </si>
  <si>
    <t>1. Jahr</t>
  </si>
  <si>
    <t>2. Jahr</t>
  </si>
  <si>
    <t>3. Jahr</t>
  </si>
  <si>
    <r>
      <t>Wareneinsatz</t>
    </r>
    <r>
      <rPr>
        <sz val="12"/>
        <rFont val="Calibri"/>
        <family val="2"/>
        <scheme val="minor"/>
      </rPr>
      <t xml:space="preserve"> = Umsatz netto minus Rabatt</t>
    </r>
  </si>
  <si>
    <r>
      <t>Roherlös</t>
    </r>
    <r>
      <rPr>
        <sz val="12"/>
        <rFont val="Calibri"/>
        <family val="2"/>
        <scheme val="minor"/>
      </rPr>
      <t xml:space="preserve"> (Umsatz netto minus Wareneinsatz)</t>
    </r>
  </si>
  <si>
    <t>KFZ, Fahrtkosten</t>
  </si>
  <si>
    <t>Personal (Bsp. Reinigung)</t>
  </si>
  <si>
    <t>Beitrag WL-DV, IHK, Ver-sicherungen, WLP ...</t>
  </si>
  <si>
    <t>4% des Nettoumsatzes</t>
  </si>
  <si>
    <t>Wirtschaftliche Planungsrechnung Weltladen Musterstadt</t>
  </si>
  <si>
    <t>Musterstadt Jahr 1</t>
  </si>
  <si>
    <t>Musterstadt Jahr 2</t>
  </si>
  <si>
    <t>Musterstadt Jahr 3</t>
  </si>
  <si>
    <t>z.B. Einrichtung auf 5-8 Jahre abgeschrieben</t>
  </si>
  <si>
    <t xml:space="preserve"> = Werte eintragen, Einnahmen berechnen sich ...</t>
  </si>
  <si>
    <t>Kosten bitte den realen Werten anpassen!</t>
  </si>
  <si>
    <t>Minijobstelle(n) Arbeitgeberbrutto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</si>
</sst>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6">
    <font>
      <sz val="12"/>
      <name val="ITC Officina Sans Book"/>
    </font>
    <font>
      <sz val="10"/>
      <name val="Arial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ITC Officina Sans Book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top"/>
    </xf>
    <xf numFmtId="9" fontId="3" fillId="0" borderId="0" xfId="0" applyNumberFormat="1" applyFont="1" applyAlignment="1">
      <alignment vertical="top" wrapText="1"/>
    </xf>
    <xf numFmtId="44" fontId="3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44" fontId="2" fillId="0" borderId="0" xfId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44" fontId="4" fillId="0" borderId="8" xfId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9" fontId="3" fillId="0" borderId="5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9" fontId="3" fillId="0" borderId="2" xfId="0" applyNumberFormat="1" applyFont="1" applyBorder="1" applyAlignment="1">
      <alignment horizontal="right" vertical="top" wrapText="1"/>
    </xf>
    <xf numFmtId="9" fontId="3" fillId="2" borderId="5" xfId="0" applyNumberFormat="1" applyFont="1" applyFill="1" applyBorder="1" applyAlignment="1" applyProtection="1">
      <alignment vertical="top" wrapText="1"/>
      <protection locked="0"/>
    </xf>
    <xf numFmtId="44" fontId="3" fillId="0" borderId="9" xfId="1" applyFont="1" applyBorder="1" applyAlignment="1" applyProtection="1">
      <alignment vertical="top" wrapText="1"/>
    </xf>
    <xf numFmtId="9" fontId="3" fillId="2" borderId="2" xfId="0" applyNumberFormat="1" applyFont="1" applyFill="1" applyBorder="1" applyAlignment="1" applyProtection="1">
      <alignment vertical="top" wrapText="1"/>
      <protection locked="0"/>
    </xf>
    <xf numFmtId="0" fontId="3" fillId="0" borderId="10" xfId="0" applyFont="1" applyBorder="1" applyAlignment="1">
      <alignment vertical="top" wrapText="1"/>
    </xf>
    <xf numFmtId="9" fontId="3" fillId="0" borderId="13" xfId="0" applyNumberFormat="1" applyFont="1" applyBorder="1" applyAlignment="1">
      <alignment vertical="top" wrapText="1"/>
    </xf>
    <xf numFmtId="44" fontId="3" fillId="2" borderId="10" xfId="1" applyFont="1" applyFill="1" applyBorder="1" applyAlignment="1" applyProtection="1">
      <alignment vertical="top" wrapText="1"/>
      <protection locked="0"/>
    </xf>
    <xf numFmtId="9" fontId="3" fillId="0" borderId="3" xfId="0" applyNumberFormat="1" applyFont="1" applyBorder="1" applyAlignment="1">
      <alignment vertical="top" wrapText="1"/>
    </xf>
    <xf numFmtId="44" fontId="3" fillId="0" borderId="11" xfId="1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44" fontId="3" fillId="0" borderId="7" xfId="1" applyFont="1" applyBorder="1" applyAlignment="1">
      <alignment vertical="top" wrapText="1"/>
    </xf>
    <xf numFmtId="9" fontId="3" fillId="0" borderId="6" xfId="0" applyNumberFormat="1" applyFont="1" applyBorder="1" applyAlignment="1">
      <alignment horizontal="right" vertical="top" wrapText="1"/>
    </xf>
    <xf numFmtId="44" fontId="3" fillId="0" borderId="8" xfId="1" applyFont="1" applyBorder="1" applyAlignment="1">
      <alignment vertical="top" wrapText="1"/>
    </xf>
    <xf numFmtId="9" fontId="3" fillId="0" borderId="1" xfId="0" applyNumberFormat="1" applyFont="1" applyBorder="1" applyAlignment="1">
      <alignment horizontal="right" vertical="top" wrapText="1"/>
    </xf>
    <xf numFmtId="44" fontId="3" fillId="0" borderId="9" xfId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44" fontId="3" fillId="0" borderId="10" xfId="1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4" fontId="3" fillId="0" borderId="12" xfId="1" applyFont="1" applyBorder="1" applyAlignment="1">
      <alignment vertical="top" wrapText="1"/>
    </xf>
    <xf numFmtId="0" fontId="4" fillId="0" borderId="8" xfId="0" applyFont="1" applyBorder="1" applyAlignment="1">
      <alignment horizontal="left" vertical="top"/>
    </xf>
    <xf numFmtId="0" fontId="3" fillId="0" borderId="9" xfId="0" applyFont="1" applyBorder="1" applyAlignment="1" applyProtection="1">
      <alignment vertical="top" wrapText="1"/>
      <protection locked="0"/>
    </xf>
    <xf numFmtId="9" fontId="3" fillId="0" borderId="0" xfId="0" applyNumberFormat="1" applyFont="1" applyAlignment="1" applyProtection="1">
      <alignment vertical="top" wrapText="1"/>
      <protection locked="0"/>
    </xf>
    <xf numFmtId="44" fontId="3" fillId="0" borderId="8" xfId="1" applyFont="1" applyBorder="1" applyAlignment="1" applyProtection="1">
      <alignment vertical="top" wrapText="1"/>
      <protection locked="0"/>
    </xf>
    <xf numFmtId="44" fontId="3" fillId="0" borderId="9" xfId="1" applyFont="1" applyBorder="1" applyAlignment="1" applyProtection="1">
      <alignment vertical="top" wrapText="1"/>
      <protection locked="0"/>
    </xf>
    <xf numFmtId="44" fontId="4" fillId="0" borderId="7" xfId="1" applyFont="1" applyBorder="1" applyAlignment="1">
      <alignment vertical="top" wrapText="1"/>
    </xf>
    <xf numFmtId="44" fontId="3" fillId="0" borderId="0" xfId="1" applyFont="1" applyFill="1" applyAlignment="1">
      <alignment vertical="top"/>
    </xf>
    <xf numFmtId="44" fontId="3" fillId="0" borderId="14" xfId="1" applyFont="1" applyBorder="1" applyAlignment="1">
      <alignment vertical="top" wrapText="1"/>
    </xf>
    <xf numFmtId="164" fontId="3" fillId="0" borderId="0" xfId="3" applyNumberFormat="1" applyFont="1" applyAlignment="1">
      <alignment vertical="top" wrapText="1"/>
    </xf>
    <xf numFmtId="44" fontId="3" fillId="3" borderId="0" xfId="2" applyFont="1" applyFill="1" applyBorder="1" applyAlignment="1" applyProtection="1">
      <alignment vertical="top" wrapText="1"/>
      <protection locked="0"/>
    </xf>
    <xf numFmtId="44" fontId="3" fillId="0" borderId="0" xfId="2" applyFont="1" applyAlignment="1">
      <alignment vertical="top" wrapText="1"/>
    </xf>
    <xf numFmtId="44" fontId="2" fillId="0" borderId="0" xfId="2" applyFont="1" applyAlignment="1">
      <alignment vertical="top" wrapText="1"/>
    </xf>
    <xf numFmtId="44" fontId="3" fillId="0" borderId="0" xfId="0" applyNumberFormat="1" applyFont="1" applyAlignment="1">
      <alignment vertical="top" wrapText="1"/>
    </xf>
    <xf numFmtId="49" fontId="3" fillId="0" borderId="0" xfId="3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4" borderId="0" xfId="1" applyNumberFormat="1" applyFont="1" applyFill="1" applyAlignment="1">
      <alignment horizontal="right" vertical="top" wrapText="1"/>
    </xf>
    <xf numFmtId="9" fontId="3" fillId="2" borderId="0" xfId="0" applyNumberFormat="1" applyFont="1" applyFill="1" applyAlignment="1">
      <alignment vertical="top" wrapText="1"/>
    </xf>
    <xf numFmtId="44" fontId="3" fillId="0" borderId="0" xfId="1" applyFont="1" applyAlignment="1">
      <alignment vertical="top"/>
    </xf>
    <xf numFmtId="44" fontId="4" fillId="0" borderId="10" xfId="1" applyFont="1" applyBorder="1" applyAlignment="1">
      <alignment vertical="top" wrapText="1"/>
    </xf>
    <xf numFmtId="49" fontId="3" fillId="0" borderId="0" xfId="3" applyNumberFormat="1" applyFont="1" applyAlignment="1">
      <alignment vertical="top" wrapText="1"/>
    </xf>
  </cellXfs>
  <cellStyles count="4">
    <cellStyle name="Euro" xfId="1" xr:uid="{00000000-0005-0000-0000-000000000000}"/>
    <cellStyle name="Prozent" xfId="3" builtinId="5"/>
    <cellStyle name="Standard" xfId="0" builtinId="0"/>
    <cellStyle name="Währung" xfId="2" builtinId="4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4" zoomScale="120" zoomScaleNormal="120" workbookViewId="0">
      <selection activeCell="L24" sqref="L24"/>
    </sheetView>
  </sheetViews>
  <sheetFormatPr baseColWidth="10" defaultColWidth="11" defaultRowHeight="15.75"/>
  <cols>
    <col min="1" max="1" width="19" style="4" customWidth="1"/>
    <col min="2" max="2" width="10.33203125" style="2" bestFit="1" customWidth="1"/>
    <col min="3" max="3" width="17.44140625" style="3" customWidth="1"/>
    <col min="4" max="4" width="5.88671875" style="4" bestFit="1" customWidth="1"/>
    <col min="5" max="5" width="1.88671875" style="4" customWidth="1"/>
    <col min="6" max="6" width="10.33203125" style="2" bestFit="1" customWidth="1"/>
    <col min="7" max="7" width="17.44140625" style="3" customWidth="1"/>
    <col min="8" max="8" width="5.88671875" style="4" bestFit="1" customWidth="1"/>
    <col min="9" max="9" width="1.88671875" style="4" customWidth="1"/>
    <col min="10" max="10" width="10.33203125" style="2" bestFit="1" customWidth="1"/>
    <col min="11" max="11" width="17.44140625" style="3" customWidth="1"/>
    <col min="12" max="12" width="14.33203125" style="4" customWidth="1"/>
    <col min="13" max="13" width="11.33203125" style="43" bestFit="1" customWidth="1"/>
    <col min="14" max="14" width="11.33203125" style="4" bestFit="1" customWidth="1"/>
    <col min="15" max="16384" width="11" style="4"/>
  </cols>
  <sheetData>
    <row r="1" spans="1:14" ht="21">
      <c r="A1" s="1" t="s">
        <v>27</v>
      </c>
      <c r="K1" s="48"/>
    </row>
    <row r="2" spans="1:14" s="7" customFormat="1" ht="21">
      <c r="A2" s="1"/>
      <c r="B2" s="5"/>
      <c r="C2" s="6"/>
      <c r="F2" s="5"/>
      <c r="G2" s="6"/>
      <c r="J2" s="5"/>
      <c r="K2" s="6"/>
      <c r="M2" s="44"/>
    </row>
    <row r="3" spans="1:14" ht="16.5" thickBot="1">
      <c r="C3" s="3" t="s">
        <v>18</v>
      </c>
      <c r="G3" s="3" t="s">
        <v>19</v>
      </c>
      <c r="K3" s="3" t="s">
        <v>20</v>
      </c>
    </row>
    <row r="4" spans="1:14" ht="15.75" customHeight="1">
      <c r="A4" s="8" t="s">
        <v>0</v>
      </c>
      <c r="B4" s="4"/>
      <c r="C4" s="9" t="s">
        <v>28</v>
      </c>
      <c r="F4" s="4"/>
      <c r="G4" s="9" t="s">
        <v>29</v>
      </c>
      <c r="J4" s="4"/>
      <c r="K4" s="9" t="s">
        <v>30</v>
      </c>
    </row>
    <row r="5" spans="1:14" ht="31.5">
      <c r="A5" s="10"/>
      <c r="B5" s="11" t="s">
        <v>1</v>
      </c>
      <c r="C5" s="12"/>
      <c r="F5" s="13" t="s">
        <v>1</v>
      </c>
      <c r="G5" s="12"/>
      <c r="J5" s="13" t="s">
        <v>1</v>
      </c>
      <c r="K5" s="12"/>
    </row>
    <row r="6" spans="1:14">
      <c r="A6" s="10" t="s">
        <v>2</v>
      </c>
      <c r="B6" s="14">
        <v>0.15</v>
      </c>
      <c r="C6" s="15">
        <f>C9*B6</f>
        <v>24000</v>
      </c>
      <c r="F6" s="16">
        <v>0.15</v>
      </c>
      <c r="G6" s="15">
        <f>G9*F6</f>
        <v>26250</v>
      </c>
      <c r="J6" s="16">
        <v>0.12</v>
      </c>
      <c r="K6" s="15">
        <f>K9*J6</f>
        <v>22800</v>
      </c>
    </row>
    <row r="7" spans="1:14">
      <c r="A7" s="10" t="s">
        <v>3</v>
      </c>
      <c r="B7" s="14">
        <v>0.3</v>
      </c>
      <c r="C7" s="15">
        <f>C9*B7</f>
        <v>48000</v>
      </c>
      <c r="F7" s="16">
        <v>0.3</v>
      </c>
      <c r="G7" s="15">
        <f>G9*F7</f>
        <v>52500</v>
      </c>
      <c r="J7" s="16">
        <v>0.28000000000000003</v>
      </c>
      <c r="K7" s="15">
        <f>K9*J7</f>
        <v>53200.000000000007</v>
      </c>
    </row>
    <row r="8" spans="1:14">
      <c r="A8" s="10" t="s">
        <v>4</v>
      </c>
      <c r="B8" s="14">
        <v>0.55000000000000004</v>
      </c>
      <c r="C8" s="15">
        <f>C9*B8</f>
        <v>88000</v>
      </c>
      <c r="F8" s="16">
        <v>0.55000000000000004</v>
      </c>
      <c r="G8" s="15">
        <f>G9*F8</f>
        <v>96250.000000000015</v>
      </c>
      <c r="J8" s="16">
        <v>0.6</v>
      </c>
      <c r="K8" s="15">
        <f>K9*J8</f>
        <v>114000</v>
      </c>
    </row>
    <row r="9" spans="1:14" ht="16.5" thickBot="1">
      <c r="A9" s="17" t="s">
        <v>5</v>
      </c>
      <c r="B9" s="18">
        <f>SUM(B6:B8)</f>
        <v>1</v>
      </c>
      <c r="C9" s="19">
        <v>160000</v>
      </c>
      <c r="F9" s="20">
        <f>SUM(F6:F8)</f>
        <v>1</v>
      </c>
      <c r="G9" s="19">
        <v>175000</v>
      </c>
      <c r="J9" s="20">
        <f>SUM(J6:J8)</f>
        <v>1</v>
      </c>
      <c r="K9" s="19">
        <v>190000</v>
      </c>
    </row>
    <row r="10" spans="1:14" ht="16.5" thickBot="1">
      <c r="A10" s="12"/>
      <c r="C10" s="21"/>
      <c r="G10" s="21"/>
      <c r="K10" s="21"/>
    </row>
    <row r="11" spans="1:14" ht="16.5" thickBot="1">
      <c r="A11" s="22" t="s">
        <v>6</v>
      </c>
      <c r="B11" s="4"/>
      <c r="C11" s="23">
        <f>(C6/1.07)+(C7/1.07)+(C8/1.19)</f>
        <v>141239.29945810098</v>
      </c>
      <c r="F11" s="4"/>
      <c r="G11" s="23">
        <f>(G6/1.07)+(G7/1.07)+(G8/1.19)</f>
        <v>154480.48378229799</v>
      </c>
      <c r="J11" s="4"/>
      <c r="K11" s="23">
        <f>(K6/1.07)+(K7/1.07)+(K8/1.19)</f>
        <v>166826.35671090867</v>
      </c>
    </row>
    <row r="12" spans="1:14" ht="16.5" thickBot="1">
      <c r="A12" s="12"/>
      <c r="C12" s="21"/>
      <c r="G12" s="21"/>
      <c r="K12" s="21"/>
    </row>
    <row r="13" spans="1:14" ht="47.25">
      <c r="A13" s="8" t="s">
        <v>21</v>
      </c>
      <c r="B13" s="24" t="s">
        <v>7</v>
      </c>
      <c r="C13" s="25"/>
      <c r="F13" s="26" t="s">
        <v>7</v>
      </c>
      <c r="G13" s="25"/>
      <c r="J13" s="26" t="s">
        <v>7</v>
      </c>
      <c r="K13" s="25"/>
    </row>
    <row r="14" spans="1:14">
      <c r="A14" s="10" t="s">
        <v>2</v>
      </c>
      <c r="B14" s="14">
        <v>0.14000000000000001</v>
      </c>
      <c r="C14" s="27">
        <f>(C6/1.07)-((C6/1.07)*$B14)</f>
        <v>19289.719626168222</v>
      </c>
      <c r="F14" s="16">
        <v>0.14000000000000001</v>
      </c>
      <c r="G14" s="27">
        <f>(G6/1.07)-((G6/1.07)*$F14)</f>
        <v>21098.130841121492</v>
      </c>
      <c r="J14" s="16">
        <v>0.14000000000000001</v>
      </c>
      <c r="K14" s="27">
        <f>(K6/1.07)-((K6/1.07)*$J14)</f>
        <v>18325.233644859811</v>
      </c>
      <c r="N14" s="45"/>
    </row>
    <row r="15" spans="1:14">
      <c r="A15" s="10" t="s">
        <v>3</v>
      </c>
      <c r="B15" s="14">
        <v>0.25</v>
      </c>
      <c r="C15" s="27">
        <f>(C7/1.07)-((C7/1.07)*$B15)</f>
        <v>33644.859813084113</v>
      </c>
      <c r="F15" s="16">
        <v>0.27</v>
      </c>
      <c r="G15" s="27">
        <f>(G7/1.07)-((G7/1.07)*$F15)</f>
        <v>35817.757009345791</v>
      </c>
      <c r="J15" s="16">
        <v>0.27</v>
      </c>
      <c r="K15" s="27">
        <f>(K7/1.07)-((K7/1.07)*$J15)</f>
        <v>36295.327102803742</v>
      </c>
    </row>
    <row r="16" spans="1:14">
      <c r="A16" s="10" t="s">
        <v>4</v>
      </c>
      <c r="B16" s="14">
        <v>0.45</v>
      </c>
      <c r="C16" s="27">
        <f>(C8/1.19)-((C8/1.19)*$B16)</f>
        <v>40672.268907563026</v>
      </c>
      <c r="F16" s="16">
        <v>0.45</v>
      </c>
      <c r="G16" s="27">
        <f>(G8/1.19)-((G8/1.19)*$F16)</f>
        <v>44485.29411764707</v>
      </c>
      <c r="J16" s="16">
        <v>0.45</v>
      </c>
      <c r="K16" s="27">
        <f>(K8/1.19)-((K8/1.19)*$J16)</f>
        <v>52689.075630252097</v>
      </c>
    </row>
    <row r="17" spans="1:12" ht="16.5" thickBot="1">
      <c r="A17" s="28" t="s">
        <v>8</v>
      </c>
      <c r="B17" s="4"/>
      <c r="C17" s="29">
        <f>SUM(C14:C16)</f>
        <v>93606.848346815357</v>
      </c>
      <c r="F17" s="4"/>
      <c r="G17" s="29">
        <f>SUM(G14:G16)</f>
        <v>101401.18196811435</v>
      </c>
      <c r="J17" s="4"/>
      <c r="K17" s="29">
        <f>SUM(K14:K16)</f>
        <v>107309.63637791565</v>
      </c>
    </row>
    <row r="18" spans="1:12" ht="16.5" thickBot="1">
      <c r="A18" s="12"/>
      <c r="C18" s="21"/>
      <c r="G18" s="21"/>
      <c r="K18" s="21"/>
    </row>
    <row r="19" spans="1:12" ht="32.25" thickBot="1">
      <c r="A19" s="30" t="s">
        <v>22</v>
      </c>
      <c r="B19" s="4"/>
      <c r="C19" s="38">
        <f>C11-C17</f>
        <v>47632.451111285627</v>
      </c>
      <c r="D19" s="41">
        <f>C19/C11</f>
        <v>0.33724644128113879</v>
      </c>
      <c r="E19" s="41"/>
      <c r="F19" s="4"/>
      <c r="G19" s="38">
        <f>G11-G17</f>
        <v>53079.301814183636</v>
      </c>
      <c r="H19" s="41">
        <f>G19/G11</f>
        <v>0.34359875444839866</v>
      </c>
      <c r="I19" s="41"/>
      <c r="J19" s="4"/>
      <c r="K19" s="38">
        <f>K11-K17</f>
        <v>59516.72033299302</v>
      </c>
      <c r="L19" s="41">
        <f>K19/K11</f>
        <v>0.35675849731663689</v>
      </c>
    </row>
    <row r="20" spans="1:12" ht="16.5" thickBot="1">
      <c r="A20" s="31"/>
      <c r="C20" s="32"/>
      <c r="G20" s="32"/>
      <c r="K20" s="32"/>
    </row>
    <row r="21" spans="1:12" ht="16.5" customHeight="1" thickBot="1">
      <c r="A21" s="33" t="s">
        <v>9</v>
      </c>
      <c r="B21" s="4"/>
      <c r="C21" s="4"/>
      <c r="F21" s="4"/>
      <c r="G21" s="4"/>
      <c r="J21" s="4"/>
      <c r="K21" s="4"/>
    </row>
    <row r="22" spans="1:12">
      <c r="A22" s="34" t="s">
        <v>10</v>
      </c>
      <c r="B22" s="42">
        <v>1800</v>
      </c>
      <c r="C22" s="36">
        <f>12*B22</f>
        <v>21600</v>
      </c>
      <c r="D22" s="41">
        <f>C22/C11</f>
        <v>0.15293193950177938</v>
      </c>
      <c r="E22" s="41"/>
      <c r="F22" s="42">
        <v>1800</v>
      </c>
      <c r="G22" s="36">
        <f>12*F22</f>
        <v>21600</v>
      </c>
      <c r="H22" s="41">
        <f>G22/G11</f>
        <v>0.13982348754448395</v>
      </c>
      <c r="I22" s="41"/>
      <c r="J22" s="42">
        <v>1800</v>
      </c>
      <c r="K22" s="36">
        <f>12*J22</f>
        <v>21600</v>
      </c>
      <c r="L22" s="46"/>
    </row>
    <row r="23" spans="1:12" ht="31.5">
      <c r="A23" s="34" t="s">
        <v>24</v>
      </c>
      <c r="B23" s="35"/>
      <c r="C23" s="37">
        <v>0</v>
      </c>
      <c r="D23" s="41">
        <f>C23/C11</f>
        <v>0</v>
      </c>
      <c r="E23" s="41"/>
      <c r="F23" s="35"/>
      <c r="G23" s="37">
        <f>12*700</f>
        <v>8400</v>
      </c>
      <c r="H23" s="41">
        <f>G23/G11</f>
        <v>5.4375800711743763E-2</v>
      </c>
      <c r="I23" s="41"/>
      <c r="J23" s="35"/>
      <c r="K23" s="37">
        <f>12*700*2</f>
        <v>16800</v>
      </c>
      <c r="L23" s="52" t="s">
        <v>34</v>
      </c>
    </row>
    <row r="24" spans="1:12" ht="31.5">
      <c r="A24" s="34" t="s">
        <v>11</v>
      </c>
      <c r="B24" s="42">
        <v>400</v>
      </c>
      <c r="C24" s="37">
        <f>12*B24</f>
        <v>4800</v>
      </c>
      <c r="D24" s="41">
        <f>C24/C11</f>
        <v>3.3984875444839864E-2</v>
      </c>
      <c r="E24" s="41"/>
      <c r="F24" s="42">
        <v>450</v>
      </c>
      <c r="G24" s="37">
        <f>12*F24</f>
        <v>5400</v>
      </c>
      <c r="H24" s="41">
        <f>G24/G11</f>
        <v>3.4955871886120989E-2</v>
      </c>
      <c r="I24" s="41"/>
      <c r="J24" s="42">
        <v>450</v>
      </c>
      <c r="K24" s="37">
        <f>12*J24</f>
        <v>5400</v>
      </c>
      <c r="L24" s="46"/>
    </row>
    <row r="25" spans="1:12">
      <c r="A25" s="34" t="s">
        <v>23</v>
      </c>
      <c r="B25" s="35"/>
      <c r="C25" s="37">
        <v>100</v>
      </c>
      <c r="F25" s="35"/>
      <c r="G25" s="37">
        <v>200</v>
      </c>
      <c r="J25" s="35"/>
      <c r="K25" s="37">
        <v>300</v>
      </c>
      <c r="L25" s="47"/>
    </row>
    <row r="26" spans="1:12">
      <c r="A26" s="34" t="s">
        <v>12</v>
      </c>
      <c r="B26" s="35"/>
      <c r="C26" s="37">
        <f>12*40</f>
        <v>480</v>
      </c>
      <c r="F26" s="35"/>
      <c r="G26" s="37">
        <f>12*40</f>
        <v>480</v>
      </c>
      <c r="J26" s="35"/>
      <c r="K26" s="37">
        <f>12*40</f>
        <v>480</v>
      </c>
      <c r="L26" s="47"/>
    </row>
    <row r="27" spans="1:12" ht="31.5">
      <c r="A27" s="34" t="s">
        <v>25</v>
      </c>
      <c r="B27" s="35"/>
      <c r="C27" s="37">
        <f>0.04*C9</f>
        <v>6400</v>
      </c>
      <c r="F27" s="35"/>
      <c r="G27" s="37">
        <f>0.04*G9</f>
        <v>7000</v>
      </c>
      <c r="J27" s="35"/>
      <c r="K27" s="37">
        <f>0.04*K9</f>
        <v>7600</v>
      </c>
      <c r="L27" s="47" t="s">
        <v>26</v>
      </c>
    </row>
    <row r="28" spans="1:12">
      <c r="A28" s="34" t="s">
        <v>13</v>
      </c>
      <c r="B28" s="35"/>
      <c r="C28" s="37">
        <v>1500</v>
      </c>
      <c r="F28" s="35"/>
      <c r="G28" s="37">
        <v>1500</v>
      </c>
      <c r="J28" s="35"/>
      <c r="K28" s="37">
        <v>1800</v>
      </c>
      <c r="L28" s="47"/>
    </row>
    <row r="29" spans="1:12">
      <c r="A29" s="34" t="s">
        <v>14</v>
      </c>
      <c r="B29" s="35"/>
      <c r="C29" s="37">
        <v>2000</v>
      </c>
      <c r="F29" s="35"/>
      <c r="G29" s="37">
        <v>2000</v>
      </c>
      <c r="J29" s="35"/>
      <c r="K29" s="37">
        <v>2500</v>
      </c>
      <c r="L29" s="47" t="s">
        <v>31</v>
      </c>
    </row>
    <row r="30" spans="1:12">
      <c r="A30" s="34" t="s">
        <v>15</v>
      </c>
      <c r="B30" s="35"/>
      <c r="C30" s="37">
        <v>3000</v>
      </c>
      <c r="F30" s="35"/>
      <c r="G30" s="37">
        <v>3000</v>
      </c>
      <c r="J30" s="35"/>
      <c r="K30" s="37">
        <v>3000</v>
      </c>
      <c r="L30" s="47"/>
    </row>
    <row r="31" spans="1:12">
      <c r="A31" s="10"/>
      <c r="C31" s="27"/>
      <c r="G31" s="27"/>
      <c r="K31" s="27"/>
      <c r="L31" s="47"/>
    </row>
    <row r="32" spans="1:12" ht="16.5" thickBot="1">
      <c r="A32" s="28" t="s">
        <v>16</v>
      </c>
      <c r="B32" s="4"/>
      <c r="C32" s="51">
        <f>SUM(C22:C31)</f>
        <v>39880</v>
      </c>
      <c r="F32" s="4"/>
      <c r="G32" s="51">
        <f>SUM(G22:G31)</f>
        <v>49580</v>
      </c>
      <c r="J32" s="4"/>
      <c r="K32" s="51">
        <f>SUM(K22:K31)</f>
        <v>59480</v>
      </c>
      <c r="L32" s="47"/>
    </row>
    <row r="33" spans="1:11" ht="16.5" thickBot="1">
      <c r="A33" s="31"/>
      <c r="C33" s="40"/>
      <c r="G33" s="40"/>
      <c r="K33" s="40"/>
    </row>
    <row r="34" spans="1:11" ht="32.25" customHeight="1" thickBot="1">
      <c r="A34" s="30" t="s">
        <v>17</v>
      </c>
      <c r="B34" s="4"/>
      <c r="C34" s="38">
        <f>C19-C32</f>
        <v>7752.4511112856271</v>
      </c>
      <c r="F34" s="4"/>
      <c r="G34" s="38">
        <f>G19-G32</f>
        <v>3499.3018141836365</v>
      </c>
      <c r="J34" s="4"/>
      <c r="K34" s="38">
        <f>K19-K32</f>
        <v>36.720332993019838</v>
      </c>
    </row>
    <row r="36" spans="1:11">
      <c r="A36" s="49"/>
      <c r="B36" s="50" t="s">
        <v>32</v>
      </c>
      <c r="C36" s="39"/>
      <c r="G36" s="39"/>
      <c r="K36" s="39"/>
    </row>
    <row r="37" spans="1:11">
      <c r="A37" s="2"/>
      <c r="B37" s="50" t="s">
        <v>33</v>
      </c>
      <c r="C37" s="39"/>
      <c r="G37" s="39"/>
      <c r="K37" s="39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scale="86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Planungsrechnung Bsp.</vt:lpstr>
      <vt:lpstr>Tabelle2</vt:lpstr>
      <vt:lpstr>Tabelle3</vt:lpstr>
      <vt:lpstr>Tabelle4</vt:lpstr>
      <vt:lpstr>Tabelle5</vt:lpstr>
    </vt:vector>
  </TitlesOfParts>
  <Company>Mobile Bildung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HaChri.Bill</dc:creator>
  <cp:lastModifiedBy>Stefanie Krass</cp:lastModifiedBy>
  <cp:lastPrinted>2016-06-02T17:02:38Z</cp:lastPrinted>
  <dcterms:created xsi:type="dcterms:W3CDTF">2007-04-19T09:48:18Z</dcterms:created>
  <dcterms:modified xsi:type="dcterms:W3CDTF">2023-10-12T14:23:15Z</dcterms:modified>
</cp:coreProperties>
</file>